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75" yWindow="-15" windowWidth="17070" windowHeight="1416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50" i="1"/>
  <c r="C44"/>
  <c r="C50"/>
  <c r="L31"/>
  <c r="I44"/>
  <c r="L44" s="1"/>
  <c r="P44" s="1"/>
  <c r="I51"/>
  <c r="D44"/>
  <c r="D39"/>
  <c r="U44"/>
  <c r="U45" s="1"/>
  <c r="U49"/>
  <c r="U50" s="1"/>
  <c r="F50"/>
  <c r="U39"/>
  <c r="U40" s="1"/>
  <c r="G50" l="1"/>
  <c r="G51" s="1"/>
  <c r="P32"/>
  <c r="C39"/>
  <c r="I39" s="1"/>
  <c r="L39" s="1"/>
  <c r="R40" s="1"/>
  <c r="I50" l="1"/>
  <c r="I52" s="1"/>
  <c r="I53" s="1"/>
  <c r="G52"/>
  <c r="P49" s="1"/>
  <c r="R45"/>
  <c r="P39"/>
  <c r="R52" l="1"/>
  <c r="I54"/>
  <c r="R50" s="1"/>
</calcChain>
</file>

<file path=xl/sharedStrings.xml><?xml version="1.0" encoding="utf-8"?>
<sst xmlns="http://schemas.openxmlformats.org/spreadsheetml/2006/main" count="80" uniqueCount="46">
  <si>
    <t>Hauptseite Nr. 34</t>
  </si>
  <si>
    <t>Effektivzins</t>
  </si>
  <si>
    <t>Erklärung:</t>
  </si>
  <si>
    <t xml:space="preserve">Wenn Sie von </t>
  </si>
  <si>
    <t>Skontokorrekturbetrag:</t>
  </si>
  <si>
    <t>Kap*Tage*Zinssatz</t>
  </si>
  <si>
    <t>----------------------</t>
  </si>
  <si>
    <t>Zinsen:</t>
  </si>
  <si>
    <t>umgestellt nach dem Zinssatz:</t>
  </si>
  <si>
    <t>Zinsen*360</t>
  </si>
  <si>
    <t>-----------------</t>
  </si>
  <si>
    <t>Kap*Tage</t>
  </si>
  <si>
    <t>eingestellt in Zinssatzformel:</t>
  </si>
  <si>
    <t>Zahlungsbedingung:</t>
  </si>
  <si>
    <t>11 Tge 3,5% Skonto 21 Tage netto</t>
  </si>
  <si>
    <t>obiger Überschlag:</t>
  </si>
  <si>
    <t>eingestellt in Zinsssatzformel bezogen auf den Zahlungsbetrag:</t>
  </si>
  <si>
    <t>obige exakte Variante:</t>
  </si>
  <si>
    <t>Skonto ziehen(vom WARENwert) erhalten Sie:</t>
  </si>
  <si>
    <t>Kapital: bei der Überschlagsmethode wird der Zins ins Verhältnis zum Ausgangskapital - bei der exakten Methode zum Zahlungsbetrag - gesetzt</t>
  </si>
  <si>
    <t>Tipp: Da bislang aber nicht prüfungsrelevant - vergessen Sie ruhig diese Klarstellung.</t>
  </si>
  <si>
    <t xml:space="preserve"> </t>
  </si>
  <si>
    <t>Variante mit Eurpbeträgen</t>
  </si>
  <si>
    <r>
      <t>Skonto ziehen(</t>
    </r>
    <r>
      <rPr>
        <sz val="11"/>
        <color rgb="FFFF0000"/>
        <rFont val="Calibri"/>
        <family val="2"/>
        <scheme val="minor"/>
      </rPr>
      <t>vom Rgendwert</t>
    </r>
    <r>
      <rPr>
        <sz val="11"/>
        <color theme="1"/>
        <rFont val="Calibri"/>
        <family val="2"/>
        <scheme val="minor"/>
      </rPr>
      <t>) erhalten Sie:</t>
    </r>
  </si>
  <si>
    <t>skontierter Warenwert</t>
  </si>
  <si>
    <t>nicht skontierbare Bezugskosten</t>
  </si>
  <si>
    <t>Rgnetto</t>
  </si>
  <si>
    <t>= Zahlungsbetrag lt. Kontoauszug</t>
  </si>
  <si>
    <t>≠ Kontoauszug da dort vom Warenwert</t>
  </si>
  <si>
    <t>Rgendwert:</t>
  </si>
  <si>
    <t>Nebenrg:</t>
  </si>
  <si>
    <t>netto</t>
  </si>
  <si>
    <t>MwSt</t>
  </si>
  <si>
    <t>brutto</t>
  </si>
  <si>
    <t>Komplettdarstellung mit Nebenrechnung:</t>
  </si>
  <si>
    <t>(man kann die exakte Variante auch ohne die Steuerbeträge berechnen)</t>
  </si>
  <si>
    <r>
      <t xml:space="preserve">Wenn Sie nur vom </t>
    </r>
    <r>
      <rPr>
        <sz val="11"/>
        <color rgb="FFFF0000"/>
        <rFont val="Calibri"/>
        <family val="2"/>
        <scheme val="minor"/>
      </rPr>
      <t>Warenwert</t>
    </r>
    <r>
      <rPr>
        <sz val="11"/>
        <color theme="1"/>
        <rFont val="Calibri"/>
        <family val="2"/>
        <scheme val="minor"/>
      </rPr>
      <t xml:space="preserve"> Skonto ziehen dürfen und dies auf den Rgendwert(mit </t>
    </r>
    <r>
      <rPr>
        <sz val="11"/>
        <color rgb="FFFF0000"/>
        <rFont val="Calibri"/>
        <family val="2"/>
        <scheme val="minor"/>
      </rPr>
      <t>NICHT SKONTIERBAREN BEZUGSKOSTEN</t>
    </r>
    <r>
      <rPr>
        <sz val="11"/>
        <color theme="1"/>
        <rFont val="Calibri"/>
        <family val="2"/>
        <scheme val="minor"/>
      </rPr>
      <t>) anwenden:</t>
    </r>
  </si>
  <si>
    <t>Belegdarstellung:</t>
  </si>
  <si>
    <t>= %-Varianten</t>
  </si>
  <si>
    <t>%-Varianten</t>
  </si>
  <si>
    <t>Wenn Sie obige Formel(%-Varianten) auf den Warenwert anwenden, erhalten Sie ein falsches Ergebnis. Bislang sind auf Prüfungsniveau aber keine Aufgaben vorgekommen, bei denen Sie obige Formel nicht anwenden konnten!</t>
  </si>
  <si>
    <t>Ware</t>
  </si>
  <si>
    <t>Nebenkosten</t>
  </si>
  <si>
    <t>OP</t>
  </si>
  <si>
    <t>Zahlung</t>
  </si>
  <si>
    <t>Sko-brutto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</si>
</sst>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0" fontId="0" fillId="0" borderId="0" xfId="0" applyNumberFormat="1"/>
    <xf numFmtId="0" fontId="0" fillId="0" borderId="0" xfId="0" quotePrefix="1"/>
    <xf numFmtId="164" fontId="0" fillId="0" borderId="0" xfId="0" applyNumberFormat="1"/>
    <xf numFmtId="10" fontId="0" fillId="0" borderId="0" xfId="1" applyNumberFormat="1" applyFont="1"/>
    <xf numFmtId="0" fontId="0" fillId="0" borderId="1" xfId="0" applyBorder="1"/>
    <xf numFmtId="0" fontId="2" fillId="2" borderId="0" xfId="0" applyFont="1" applyFill="1"/>
    <xf numFmtId="10" fontId="2" fillId="0" borderId="0" xfId="1" applyNumberFormat="1" applyFont="1"/>
    <xf numFmtId="0" fontId="0" fillId="3" borderId="0" xfId="0" quotePrefix="1" applyFill="1"/>
    <xf numFmtId="9" fontId="0" fillId="0" borderId="0" xfId="0" applyNumberFormat="1"/>
    <xf numFmtId="0" fontId="4" fillId="0" borderId="0" xfId="0" applyFont="1"/>
    <xf numFmtId="0" fontId="0" fillId="4" borderId="0" xfId="0" applyFill="1"/>
    <xf numFmtId="0" fontId="4" fillId="4" borderId="0" xfId="0" applyFont="1" applyFill="1"/>
    <xf numFmtId="0" fontId="0" fillId="0" borderId="2" xfId="0" applyBorder="1"/>
    <xf numFmtId="0" fontId="0" fillId="0" borderId="3" xfId="0" applyBorder="1"/>
    <xf numFmtId="0" fontId="0" fillId="3" borderId="4" xfId="0" applyFill="1" applyBorder="1"/>
    <xf numFmtId="0" fontId="0" fillId="0" borderId="5" xfId="0" applyBorder="1"/>
    <xf numFmtId="0" fontId="0" fillId="0" borderId="0" xfId="0" applyBorder="1"/>
    <xf numFmtId="10" fontId="0" fillId="0" borderId="6" xfId="1" applyNumberFormat="1" applyFont="1" applyBorder="1"/>
    <xf numFmtId="0" fontId="0" fillId="0" borderId="6" xfId="0" applyBorder="1"/>
    <xf numFmtId="10" fontId="0" fillId="0" borderId="6" xfId="1" quotePrefix="1" applyNumberFormat="1" applyFont="1" applyBorder="1"/>
    <xf numFmtId="0" fontId="0" fillId="0" borderId="7" xfId="0" applyBorder="1"/>
    <xf numFmtId="0" fontId="0" fillId="0" borderId="8" xfId="0" applyBorder="1"/>
    <xf numFmtId="10" fontId="0" fillId="0" borderId="9" xfId="1" quotePrefix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2" xfId="0" applyFont="1" applyBorder="1"/>
    <xf numFmtId="0" fontId="0" fillId="5" borderId="0" xfId="0" applyFill="1"/>
    <xf numFmtId="0" fontId="0" fillId="0" borderId="4" xfId="0" applyBorder="1"/>
    <xf numFmtId="0" fontId="0" fillId="0" borderId="9" xfId="0" applyBorder="1"/>
    <xf numFmtId="0" fontId="0" fillId="0" borderId="0" xfId="0" applyAlignment="1">
      <alignment horizontal="right"/>
    </xf>
    <xf numFmtId="0" fontId="3" fillId="5" borderId="0" xfId="0" applyFont="1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15</xdr:row>
      <xdr:rowOff>28575</xdr:rowOff>
    </xdr:from>
    <xdr:to>
      <xdr:col>21</xdr:col>
      <xdr:colOff>1009650</xdr:colOff>
      <xdr:row>28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86075"/>
          <a:ext cx="16964025" cy="2533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57150</xdr:colOff>
      <xdr:row>3</xdr:row>
      <xdr:rowOff>171450</xdr:rowOff>
    </xdr:from>
    <xdr:to>
      <xdr:col>12</xdr:col>
      <xdr:colOff>333375</xdr:colOff>
      <xdr:row>12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742950"/>
          <a:ext cx="9420225" cy="155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20</xdr:col>
      <xdr:colOff>733425</xdr:colOff>
      <xdr:row>28</xdr:row>
      <xdr:rowOff>66675</xdr:rowOff>
    </xdr:from>
    <xdr:to>
      <xdr:col>21</xdr:col>
      <xdr:colOff>866775</xdr:colOff>
      <xdr:row>32</xdr:row>
      <xdr:rowOff>133350</xdr:rowOff>
    </xdr:to>
    <xdr:sp macro="" textlink="">
      <xdr:nvSpPr>
        <xdr:cNvPr id="4" name="Pfeil nach oben 3"/>
        <xdr:cNvSpPr/>
      </xdr:nvSpPr>
      <xdr:spPr>
        <a:xfrm>
          <a:off x="15973425" y="5400675"/>
          <a:ext cx="895350" cy="847725"/>
        </a:xfrm>
        <a:prstGeom prst="upArrow">
          <a:avLst/>
        </a:prstGeom>
        <a:solidFill>
          <a:srgbClr val="FF0000"/>
        </a:solidFill>
        <a:ln w="666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8</xdr:col>
      <xdr:colOff>123825</xdr:colOff>
      <xdr:row>33</xdr:row>
      <xdr:rowOff>76200</xdr:rowOff>
    </xdr:from>
    <xdr:to>
      <xdr:col>8</xdr:col>
      <xdr:colOff>657225</xdr:colOff>
      <xdr:row>37</xdr:row>
      <xdr:rowOff>133350</xdr:rowOff>
    </xdr:to>
    <xdr:sp macro="" textlink="">
      <xdr:nvSpPr>
        <xdr:cNvPr id="5" name="Pfeil nach oben 4"/>
        <xdr:cNvSpPr/>
      </xdr:nvSpPr>
      <xdr:spPr>
        <a:xfrm rot="10800000">
          <a:off x="6219825" y="6362700"/>
          <a:ext cx="533400" cy="828675"/>
        </a:xfrm>
        <a:prstGeom prst="upArrow">
          <a:avLst/>
        </a:prstGeom>
        <a:solidFill>
          <a:srgbClr val="FF0000"/>
        </a:solidFill>
        <a:ln w="666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733425</xdr:colOff>
      <xdr:row>27</xdr:row>
      <xdr:rowOff>38100</xdr:rowOff>
    </xdr:from>
    <xdr:to>
      <xdr:col>5</xdr:col>
      <xdr:colOff>209550</xdr:colOff>
      <xdr:row>29</xdr:row>
      <xdr:rowOff>38100</xdr:rowOff>
    </xdr:to>
    <xdr:sp macro="" textlink="">
      <xdr:nvSpPr>
        <xdr:cNvPr id="6" name="Pfeil nach rechts 5"/>
        <xdr:cNvSpPr/>
      </xdr:nvSpPr>
      <xdr:spPr>
        <a:xfrm>
          <a:off x="2257425" y="5181600"/>
          <a:ext cx="1762125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314326</xdr:colOff>
      <xdr:row>50</xdr:row>
      <xdr:rowOff>76200</xdr:rowOff>
    </xdr:from>
    <xdr:to>
      <xdr:col>2</xdr:col>
      <xdr:colOff>695326</xdr:colOff>
      <xdr:row>52</xdr:row>
      <xdr:rowOff>19050</xdr:rowOff>
    </xdr:to>
    <xdr:sp macro="" textlink="">
      <xdr:nvSpPr>
        <xdr:cNvPr id="7" name="Pfeil nach rechts 6"/>
        <xdr:cNvSpPr/>
      </xdr:nvSpPr>
      <xdr:spPr>
        <a:xfrm rot="16200000">
          <a:off x="1866901" y="9610725"/>
          <a:ext cx="3238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10</xdr:col>
      <xdr:colOff>676275</xdr:colOff>
      <xdr:row>31</xdr:row>
      <xdr:rowOff>57150</xdr:rowOff>
    </xdr:from>
    <xdr:to>
      <xdr:col>11</xdr:col>
      <xdr:colOff>352425</xdr:colOff>
      <xdr:row>44</xdr:row>
      <xdr:rowOff>38100</xdr:rowOff>
    </xdr:to>
    <xdr:sp macro="" textlink="">
      <xdr:nvSpPr>
        <xdr:cNvPr id="9" name="Nach rechts gekrümmter Pfeil 8"/>
        <xdr:cNvSpPr/>
      </xdr:nvSpPr>
      <xdr:spPr>
        <a:xfrm>
          <a:off x="8296275" y="5962650"/>
          <a:ext cx="438150" cy="246697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276225</xdr:colOff>
      <xdr:row>39</xdr:row>
      <xdr:rowOff>66675</xdr:rowOff>
    </xdr:from>
    <xdr:to>
      <xdr:col>2</xdr:col>
      <xdr:colOff>657225</xdr:colOff>
      <xdr:row>41</xdr:row>
      <xdr:rowOff>9525</xdr:rowOff>
    </xdr:to>
    <xdr:sp macro="" textlink="">
      <xdr:nvSpPr>
        <xdr:cNvPr id="10" name="Pfeil nach rechts 9"/>
        <xdr:cNvSpPr/>
      </xdr:nvSpPr>
      <xdr:spPr>
        <a:xfrm rot="16200000">
          <a:off x="1828800" y="7496175"/>
          <a:ext cx="3238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276225</xdr:colOff>
      <xdr:row>44</xdr:row>
      <xdr:rowOff>38100</xdr:rowOff>
    </xdr:from>
    <xdr:to>
      <xdr:col>2</xdr:col>
      <xdr:colOff>657225</xdr:colOff>
      <xdr:row>45</xdr:row>
      <xdr:rowOff>171450</xdr:rowOff>
    </xdr:to>
    <xdr:sp macro="" textlink="">
      <xdr:nvSpPr>
        <xdr:cNvPr id="11" name="Pfeil nach rechts 10"/>
        <xdr:cNvSpPr/>
      </xdr:nvSpPr>
      <xdr:spPr>
        <a:xfrm rot="16200000">
          <a:off x="1828800" y="8420100"/>
          <a:ext cx="32385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742950</xdr:colOff>
      <xdr:row>50</xdr:row>
      <xdr:rowOff>57149</xdr:rowOff>
    </xdr:from>
    <xdr:to>
      <xdr:col>5</xdr:col>
      <xdr:colOff>647700</xdr:colOff>
      <xdr:row>54</xdr:row>
      <xdr:rowOff>104774</xdr:rowOff>
    </xdr:to>
    <xdr:sp macro="" textlink="">
      <xdr:nvSpPr>
        <xdr:cNvPr id="12" name="Rechteckige Legende 11"/>
        <xdr:cNvSpPr/>
      </xdr:nvSpPr>
      <xdr:spPr>
        <a:xfrm>
          <a:off x="2266950" y="9629774"/>
          <a:ext cx="2190750" cy="809625"/>
        </a:xfrm>
        <a:prstGeom prst="wedgeRectCallout">
          <a:avLst>
            <a:gd name="adj1" fmla="val 62438"/>
            <a:gd name="adj2" fmla="val -15076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de-DE" sz="1100">
              <a:solidFill>
                <a:schemeClr val="tx1"/>
              </a:solidFill>
            </a:rPr>
            <a:t>eventl. Centabweichung zur Belegdarstellung</a:t>
          </a:r>
        </a:p>
        <a:p>
          <a:pPr algn="ctr"/>
          <a:r>
            <a:rPr lang="de-DE" sz="1100">
              <a:solidFill>
                <a:schemeClr val="tx1"/>
              </a:solidFill>
            </a:rPr>
            <a:t>Belegergebnis</a:t>
          </a:r>
          <a:r>
            <a:rPr lang="de-DE" sz="1100" baseline="0">
              <a:solidFill>
                <a:schemeClr val="tx1"/>
              </a:solidFill>
            </a:rPr>
            <a:t> ist - wg. Belegbezug- zu benutzen!</a:t>
          </a:r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57"/>
  <sheetViews>
    <sheetView tabSelected="1" topLeftCell="A19" zoomScaleNormal="100" workbookViewId="0">
      <selection activeCell="F31" sqref="F31"/>
    </sheetView>
  </sheetViews>
  <sheetFormatPr baseColWidth="10" defaultRowHeight="15"/>
  <cols>
    <col min="22" max="22" width="17.7109375" customWidth="1"/>
  </cols>
  <sheetData>
    <row r="2" spans="1:22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</row>
    <row r="10" spans="1:22">
      <c r="N10" s="8" t="s">
        <v>38</v>
      </c>
    </row>
    <row r="15" spans="1:22">
      <c r="A15" t="s">
        <v>0</v>
      </c>
    </row>
    <row r="30" spans="1:16" ht="15.75" thickBot="1">
      <c r="J30" s="31" t="s">
        <v>43</v>
      </c>
      <c r="K30" s="31" t="s">
        <v>44</v>
      </c>
      <c r="L30" s="31" t="s">
        <v>45</v>
      </c>
    </row>
    <row r="31" spans="1:16" ht="15.75" thickBot="1">
      <c r="A31" t="s">
        <v>13</v>
      </c>
      <c r="C31" t="s">
        <v>14</v>
      </c>
      <c r="F31">
        <v>11</v>
      </c>
      <c r="G31" s="1">
        <v>3.5000000000000003E-2</v>
      </c>
      <c r="H31">
        <v>21</v>
      </c>
      <c r="I31">
        <v>360</v>
      </c>
      <c r="J31" s="24">
        <v>13685</v>
      </c>
      <c r="K31" s="25">
        <v>13226.85</v>
      </c>
      <c r="L31" s="27">
        <f>J31-K31</f>
        <v>458.14999999999964</v>
      </c>
      <c r="N31" s="13" t="s">
        <v>41</v>
      </c>
      <c r="O31" s="29" t="s">
        <v>42</v>
      </c>
      <c r="P31" t="s">
        <v>31</v>
      </c>
    </row>
    <row r="32" spans="1:16" ht="15.75" thickBot="1">
      <c r="N32" s="21">
        <v>11000</v>
      </c>
      <c r="O32" s="30">
        <v>500</v>
      </c>
      <c r="P32">
        <f>N32+O32</f>
        <v>11500</v>
      </c>
    </row>
    <row r="33" spans="1:21">
      <c r="A33" s="28" t="s">
        <v>40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5" spans="1:21">
      <c r="A35" t="s">
        <v>2</v>
      </c>
      <c r="C35" t="s">
        <v>5</v>
      </c>
      <c r="H35" t="s">
        <v>9</v>
      </c>
      <c r="J35" t="s">
        <v>19</v>
      </c>
    </row>
    <row r="36" spans="1:21">
      <c r="B36" t="s">
        <v>7</v>
      </c>
      <c r="C36" s="2" t="s">
        <v>6</v>
      </c>
      <c r="E36" t="s">
        <v>8</v>
      </c>
      <c r="H36" s="2" t="s">
        <v>10</v>
      </c>
    </row>
    <row r="37" spans="1:21" ht="15.75" thickBot="1">
      <c r="C37">
        <v>360</v>
      </c>
      <c r="H37" t="s">
        <v>11</v>
      </c>
    </row>
    <row r="38" spans="1:21">
      <c r="P38" t="s">
        <v>22</v>
      </c>
      <c r="S38" s="13"/>
      <c r="T38" s="14"/>
      <c r="U38" s="15" t="s">
        <v>39</v>
      </c>
    </row>
    <row r="39" spans="1:21">
      <c r="A39" t="s">
        <v>3</v>
      </c>
      <c r="C39">
        <f>J31</f>
        <v>13685</v>
      </c>
      <c r="D39" s="1">
        <f>G31</f>
        <v>3.5000000000000003E-2</v>
      </c>
      <c r="E39" t="s">
        <v>23</v>
      </c>
      <c r="I39" s="6">
        <f>C39*(1-D39)</f>
        <v>13206.025</v>
      </c>
      <c r="J39" t="s">
        <v>4</v>
      </c>
      <c r="L39">
        <f>C39-I39</f>
        <v>478.97500000000036</v>
      </c>
      <c r="M39" t="s">
        <v>12</v>
      </c>
      <c r="P39" s="4">
        <f>L39*I31/(C39*(H31-F31))</f>
        <v>1.2600000000000009</v>
      </c>
      <c r="S39" s="16" t="s">
        <v>15</v>
      </c>
      <c r="T39" s="17"/>
      <c r="U39" s="18">
        <f>I31*G31/(H31-F31)</f>
        <v>1.2600000000000002</v>
      </c>
    </row>
    <row r="40" spans="1:21">
      <c r="D40" s="1"/>
      <c r="I40" s="32" t="s">
        <v>28</v>
      </c>
      <c r="J40" s="32"/>
      <c r="K40" s="32"/>
      <c r="L40" s="32"/>
      <c r="M40" t="s">
        <v>16</v>
      </c>
      <c r="P40" s="3"/>
      <c r="R40" s="4">
        <f>L39*360/(I39*(H31-F31))</f>
        <v>1.3056994818652858</v>
      </c>
      <c r="S40" s="16" t="s">
        <v>17</v>
      </c>
      <c r="T40" s="17"/>
      <c r="U40" s="18">
        <f>U39/(1-G31)</f>
        <v>1.3056994818652852</v>
      </c>
    </row>
    <row r="41" spans="1:21">
      <c r="A41" s="5" t="s">
        <v>37</v>
      </c>
      <c r="B41" s="5"/>
      <c r="S41" s="16"/>
      <c r="T41" s="17"/>
      <c r="U41" s="19"/>
    </row>
    <row r="42" spans="1:21">
      <c r="S42" s="16"/>
      <c r="T42" s="17"/>
      <c r="U42" s="19"/>
    </row>
    <row r="43" spans="1:21">
      <c r="A43" t="s">
        <v>36</v>
      </c>
      <c r="S43" s="16"/>
      <c r="T43" s="17"/>
      <c r="U43" s="19"/>
    </row>
    <row r="44" spans="1:21">
      <c r="C44">
        <f>ROUND(J31,2)</f>
        <v>13685</v>
      </c>
      <c r="D44" s="1">
        <f>G31</f>
        <v>3.5000000000000003E-2</v>
      </c>
      <c r="E44" t="s">
        <v>18</v>
      </c>
      <c r="I44" s="6">
        <f>K31</f>
        <v>13226.85</v>
      </c>
      <c r="J44" t="s">
        <v>4</v>
      </c>
      <c r="L44" s="10">
        <f>C44-I44</f>
        <v>458.14999999999964</v>
      </c>
      <c r="M44" t="s">
        <v>12</v>
      </c>
      <c r="P44" s="7">
        <f>L44*I31/(C44*(H31-F31))</f>
        <v>1.2052173913043469</v>
      </c>
      <c r="S44" s="16" t="s">
        <v>15</v>
      </c>
      <c r="T44" s="17"/>
      <c r="U44" s="20">
        <f>I31*G31/(H31-F31)</f>
        <v>1.2600000000000002</v>
      </c>
    </row>
    <row r="45" spans="1:21">
      <c r="D45" s="1"/>
      <c r="M45" t="s">
        <v>16</v>
      </c>
      <c r="P45" s="3"/>
      <c r="R45" s="7">
        <f>L44*360/(I44*(H31-F31))</f>
        <v>1.2469635627530355</v>
      </c>
      <c r="S45" s="16" t="s">
        <v>17</v>
      </c>
      <c r="T45" s="17"/>
      <c r="U45" s="20">
        <f>U44/(1-G31)</f>
        <v>1.3056994818652852</v>
      </c>
    </row>
    <row r="46" spans="1:21">
      <c r="S46" s="16"/>
      <c r="T46" s="17"/>
      <c r="U46" s="19"/>
    </row>
    <row r="47" spans="1:21">
      <c r="A47" s="5" t="s">
        <v>34</v>
      </c>
      <c r="B47" s="5"/>
      <c r="C47" s="5"/>
      <c r="D47" s="5"/>
      <c r="S47" s="16"/>
      <c r="T47" s="17"/>
      <c r="U47" s="19"/>
    </row>
    <row r="48" spans="1:21">
      <c r="A48" t="s">
        <v>21</v>
      </c>
      <c r="S48" s="16"/>
      <c r="T48" s="17"/>
      <c r="U48" s="19"/>
    </row>
    <row r="49" spans="1:22">
      <c r="M49" t="s">
        <v>12</v>
      </c>
      <c r="P49" s="7">
        <f>G52*I31/(C50*(H31-F31))</f>
        <v>1.205217391304348</v>
      </c>
      <c r="S49" s="16" t="s">
        <v>15</v>
      </c>
      <c r="T49" s="17"/>
      <c r="U49" s="20">
        <f>I31*G31/(H31-F31)</f>
        <v>1.2600000000000002</v>
      </c>
    </row>
    <row r="50" spans="1:22" ht="15.75" thickBot="1">
      <c r="A50" t="s">
        <v>29</v>
      </c>
      <c r="C50">
        <f>ROUND(J31,2)</f>
        <v>13685</v>
      </c>
      <c r="D50" t="s">
        <v>30</v>
      </c>
      <c r="E50">
        <f>ROUND(N32,2)</f>
        <v>11000</v>
      </c>
      <c r="F50" s="1">
        <f>G31</f>
        <v>3.5000000000000003E-2</v>
      </c>
      <c r="G50" s="11">
        <f>E50*F50</f>
        <v>385.00000000000006</v>
      </c>
      <c r="H50" t="s">
        <v>31</v>
      </c>
      <c r="I50">
        <f>E50-G50</f>
        <v>10615</v>
      </c>
      <c r="J50" t="s">
        <v>24</v>
      </c>
      <c r="M50" t="s">
        <v>16</v>
      </c>
      <c r="R50" s="7">
        <f>G52*I31/(I54*(H31-F31))</f>
        <v>1.2469635627530367</v>
      </c>
      <c r="S50" s="21" t="s">
        <v>17</v>
      </c>
      <c r="T50" s="22"/>
      <c r="U50" s="23">
        <f>U49/(1-G31)</f>
        <v>1.3056994818652852</v>
      </c>
    </row>
    <row r="51" spans="1:22">
      <c r="G51" s="5">
        <f>G50*H53</f>
        <v>73.150000000000006</v>
      </c>
      <c r="H51" t="s">
        <v>32</v>
      </c>
      <c r="I51" s="5">
        <f>O32</f>
        <v>500</v>
      </c>
      <c r="J51" t="s">
        <v>25</v>
      </c>
    </row>
    <row r="52" spans="1:22">
      <c r="G52" s="10">
        <f>G50+G51</f>
        <v>458.15000000000009</v>
      </c>
      <c r="H52" t="s">
        <v>33</v>
      </c>
      <c r="I52">
        <f>I50+I51</f>
        <v>11115</v>
      </c>
      <c r="J52" t="s">
        <v>26</v>
      </c>
      <c r="M52" t="s">
        <v>16</v>
      </c>
      <c r="R52" s="7">
        <f>G50*I31/(I52*(H31-F31))</f>
        <v>1.2469635627530367</v>
      </c>
    </row>
    <row r="53" spans="1:22">
      <c r="H53" s="9">
        <v>0.19</v>
      </c>
      <c r="I53" s="5">
        <f>ROUND(I52*H53,2)</f>
        <v>2111.85</v>
      </c>
      <c r="M53" s="12"/>
      <c r="N53" t="s">
        <v>35</v>
      </c>
    </row>
    <row r="54" spans="1:22">
      <c r="I54" s="6">
        <f>ROUND(I52+I53,2)</f>
        <v>13226.85</v>
      </c>
      <c r="J54" s="2" t="s">
        <v>27</v>
      </c>
    </row>
    <row r="56" spans="1:22" ht="15.75" thickBot="1"/>
    <row r="57" spans="1:22" ht="15.75" thickBot="1">
      <c r="A57" s="24" t="s">
        <v>20</v>
      </c>
      <c r="B57" s="25"/>
      <c r="C57" s="25"/>
      <c r="D57" s="25"/>
      <c r="E57" s="25"/>
      <c r="F57" s="25"/>
      <c r="G57" s="25"/>
      <c r="H57" s="25"/>
      <c r="I57" s="25" t="s">
        <v>20</v>
      </c>
      <c r="J57" s="25"/>
      <c r="K57" s="25"/>
      <c r="L57" s="25"/>
      <c r="M57" s="25"/>
      <c r="N57" s="25"/>
      <c r="O57" s="25"/>
      <c r="P57" s="25"/>
      <c r="Q57" s="25" t="s">
        <v>20</v>
      </c>
      <c r="R57" s="25"/>
      <c r="S57" s="25"/>
      <c r="T57" s="25"/>
      <c r="U57" s="25"/>
      <c r="V57" s="26"/>
    </row>
  </sheetData>
  <mergeCells count="1">
    <mergeCell ref="I40:L40"/>
  </mergeCells>
  <printOptions headings="1" gridLines="1"/>
  <pageMargins left="0.70866141732283472" right="0.70866141732283472" top="0.78740157480314965" bottom="0.78740157480314965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2017-03-25T10:50:31Z</cp:lastPrinted>
  <dcterms:created xsi:type="dcterms:W3CDTF">2015-11-02T14:49:52Z</dcterms:created>
  <dcterms:modified xsi:type="dcterms:W3CDTF">2017-03-28T19:22:01Z</dcterms:modified>
</cp:coreProperties>
</file>